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<sst xmlns="http://schemas.openxmlformats.org/spreadsheetml/2006/main" count="4324" uniqueCount="1006">
  <si>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</si>
  <si>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</si>
  <si>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</si>
  <si>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</si>
  <si>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</si>
  <si>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</si>
  <si>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</si>
  <si>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</si>
  <si>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</si>
  <si>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</si>
  <si>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</si>
  <si>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</si>
  <si>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</si>
  <si>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</si>
  <si>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</si>
  <si>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</si>
  <si>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</si>
  <si>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</si>
  <si>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</si>
  <si>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</si>
  <si>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</si>
  <si>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</si>
  <si>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</si>
  <si>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</si>
  <si>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</si>
  <si>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</si>
  <si>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</si>
  <si>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</si>
  <si>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</si>
  <si>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</si>
  <si>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</si>
  <si>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</si>
  <si>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</si>
  <si>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</si>
  <si>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</si>
  <si>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</si>
  <si>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</si>
  <si>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</si>
  <si>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</si>
  <si>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</si>
  <si>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</si>
  <si>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</si>
  <si>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</si>
  <si>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</si>
  <si>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</si>
  <si>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</si>
  <si>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</si>
  <si>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</si>
  <si>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</si>
  <si>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</si>
  <si>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</si>
  <si>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</si>
  <si>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</si>
  <si>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</si>
  <si>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</si>
  <si>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</si>
  <si>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</si>
  <si>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</si>
  <si>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</si>
  <si>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</si>
  <si>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</si>
  <si>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</si>
  <si>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</si>
  <si>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</si>
  <si>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</si>
  <si>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</si>
  <si>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</si>
  <si>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</si>
  <si>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</si>
  <si>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</si>
  <si>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</si>
  <si>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</si>
  <si>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</si>
  <si>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</si>
  <si>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</si>
  <si>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</si>
  <si>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</si>
  <si>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</si>
  <si>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</si>
  <si>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</si>
  <si>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</si>
  <si>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</si>
  <si>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</si>
  <si>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</si>
  <si>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</si>
  <si>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</si>
  <si>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</si>
  <si>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</si>
  <si>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</si>
  <si>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</si>
  <si>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</si>
  <si>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</si>
  <si>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</si>
  <si>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</si>
  <si>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</si>
  <si>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</si>
  <si>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</si>
  <si>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</si>
  <si>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</si>
  <si>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</si>
  <si>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</si>
  <si>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</si>
  <si>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</si>
  <si>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</si>
  <si>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</si>
  <si>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</si>
  <si>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</si>
  <si>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</si>
  <si>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</si>
  <si>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</si>
  <si>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</si>
  <si>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</si>
  <si>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</si>
  <si>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</si>
  <si>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</si>
  <si>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</si>
  <si>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</si>
  <si>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</si>
  <si>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</si>
  <si>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</si>
  <si>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</si>
  <si>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</si>
  <si>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</si>
  <si>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</si>
  <si>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</si>
  <si>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</si>
  <si>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</si>
  <si>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</si>
  <si>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</si>
  <si>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</si>
  <si>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</si>
  <si>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</si>
  <si>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</si>
  <si>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</si>
  <si>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</si>
  <si>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</si>
  <si>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</si>
  <si>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</si>
  <si>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</si>
  <si>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</si>
  <si>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</si>
  <si>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</si>
  <si>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</si>
  <si>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</si>
  <si>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</si>
  <si>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</si>
  <si>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</si>
  <si>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</si>
  <si>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</si>
  <si>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</si>
  <si>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</si>
  <si>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</si>
  <si>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</si>
  <si>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</si>
  <si>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</si>
  <si>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</si>
  <si>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</si>
  <si>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</si>
  <si>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</si>
  <si>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</si>
  <si>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</si>
  <si>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</si>
  <si>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</si>
  <si>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</si>
  <si>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</si>
  <si>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</si>
  <si>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</si>
  <si>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</si>
  <si>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</si>
  <si>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</si>
  <si>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</si>
  <si>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</si>
  <si>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</si>
  <si>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</si>
  <si>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</si>
  <si>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</si>
  <si>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</si>
  <si>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</si>
  <si>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</si>
  <si>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</si>
  <si>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</si>
  <si>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</si>
  <si>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</si>
  <si>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</si>
  <si>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</si>
  <si>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</si>
  <si>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</si>
  <si>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</si>
  <si>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</si>
  <si>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</si>
  <si>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</si>
  <si>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</si>
  <si>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</si>
  <si>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</si>
  <si>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</si>
  <si>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</si>
  <si>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</si>
  <si>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</si>
  <si>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</si>
  <si>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</si>
  <si>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</si>
  <si>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</si>
  <si>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</si>
  <si>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</si>
  <si>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</si>
  <si>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</si>
  <si>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</si>
  <si>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</si>
  <si>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</si>
  <si>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</si>
  <si>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</si>
  <si>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</si>
  <si>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</si>
  <si>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</si>
  <si>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</si>
  <si>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</si>
  <si>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</si>
  <si>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</si>
  <si>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</si>
  <si>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</si>
  <si>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</si>
  <si>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</si>
  <si>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</si>
  <si>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</si>
  <si>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</si>
  <si>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</si>
  <si>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</si>
  <si>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</si>
  <si>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</si>
  <si>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</si>
  <si>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</si>
  <si>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</si>
  <si>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</si>
  <si>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</si>
  <si>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</si>
  <si>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</si>
  <si>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</si>
  <si>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</si>
  <si>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</si>
  <si>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</si>
  <si>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</si>
  <si>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</si>
  <si>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</si>
  <si>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</si>
  <si>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</si>
  <si>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</si>
  <si>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</si>
  <si>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</si>
  <si>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</si>
  <si>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</si>
  <si>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</si>
  <si>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</si>
  <si>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</si>
  <si>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</si>
  <si>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</si>
  <si>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</si>
  <si>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</si>
  <si>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</si>
  <si>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</si>
  <si>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</si>
  <si>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</si>
  <si>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</si>
  <si>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</si>
  <si>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</si>
  <si>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</si>
  <si>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</si>
  <si>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</si>
  <si>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</si>
  <si>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</si>
  <si>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</si>
  <si>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</si>
  <si>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</si>
  <si>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</si>
  <si>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</si>
  <si>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</si>
  <si>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</si>
  <si>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</si>
  <si>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</si>
  <si>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</si>
  <si>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</si>
  <si>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</si>
  <si>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</si>
  <si>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</si>
  <si>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</si>
  <si>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</si>
  <si>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</si>
  <si>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</si>
  <si>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</si>
  <si>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</si>
  <si>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</si>
  <si>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</si>
  <si>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</si>
  <si>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</si>
  <si>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</si>
  <si>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</si>
  <si>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</si>
  <si>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</si>
  <si>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</si>
  <si>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</si>
  <si>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</si>
  <si>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</si>
  <si>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</si>
  <si>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</si>
  <si>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</si>
  <si>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</si>
  <si>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</si>
  <si>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</si>
  <si>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</si>
  <si>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</si>
  <si>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</si>
  <si>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</si>
  <si>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</si>
  <si>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</si>
  <si>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</si>
  <si>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</si>
  <si>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</si>
  <si>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</si>
  <si>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</si>
  <si>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</si>
  <si>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</si>
  <si>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</si>
  <si>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</si>
  <si>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</si>
  <si>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</si>
  <si>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</si>
  <si>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</si>
  <si>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</si>
  <si>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</si>
  <si>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</si>
  <si>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</si>
  <si>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</si>
  <si>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</si>
  <si>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</si>
  <si>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</si>
  <si>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</si>
  <si>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</si>
  <si>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</si>
  <si>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</si>
  <si>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</si>
  <si>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</si>
  <si>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</si>
  <si>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</si>
  <si>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</si>
  <si>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</si>
  <si>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</si>
  <si>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</si>
  <si>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</si>
  <si>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</si>
  <si>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</si>
  <si>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</si>
  <si>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</si>
  <si>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</si>
  <si>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</si>
  <si>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</si>
  <si>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</si>
  <si>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</si>
  <si>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</si>
  <si>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</si>
  <si>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</si>
  <si>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</si>
  <si>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</si>
  <si>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</si>
  <si>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</si>
  <si>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</si>
  <si>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</si>
  <si>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</si>
  <si>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</si>
  <si>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</si>
  <si>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</si>
  <si>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</si>
  <si>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</si>
  <si>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</si>
  <si>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</si>
  <si>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</si>
  <si>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</si>
  <si>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</si>
  <si>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</si>
  <si>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</si>
  <si>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</si>
  <si>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</si>
  <si>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</si>
  <si>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</si>
  <si>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</si>
  <si>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</si>
  <si>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</si>
  <si>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</si>
  <si>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</si>
  <si>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</si>
  <si>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</si>
  <si>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</si>
  <si>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</si>
  <si>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</si>
  <si>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</si>
  <si>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</si>
  <si>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</si>
  <si>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</si>
  <si>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</si>
  <si>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</si>
  <si>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</si>
  <si>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</si>
  <si>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</si>
  <si>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</si>
  <si>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</si>
  <si>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</si>
  <si>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</si>
  <si>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</si>
  <si>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</si>
  <si>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</si>
  <si>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</si>
  <si>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</si>
  <si>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</si>
  <si>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</si>
  <si>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</si>
  <si>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</si>
  <si>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</si>
  <si>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</si>
  <si>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</si>
  <si>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</si>
  <si>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</si>
  <si>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</si>
  <si>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</si>
  <si>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</si>
  <si>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</si>
  <si>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</si>
  <si>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</si>
  <si>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</si>
  <si>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</si>
  <si>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</si>
  <si>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</si>
  <si>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</si>
  <si>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</si>
  <si>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</si>
  <si>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</si>
  <si>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</si>
  <si>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</si>
  <si>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</si>
  <si>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</si>
  <si>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</si>
  <si>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</si>
  <si>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</si>
  <si>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</si>
  <si>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</si>
  <si>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</si>
  <si>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</si>
  <si>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</si>
  <si>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</si>
  <si>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</si>
  <si>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</si>
  <si>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</si>
  <si>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</si>
  <si>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</si>
  <si>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</si>
  <si>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</si>
  <si>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</si>
  <si>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</si>
  <si>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</si>
  <si>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</si>
  <si>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</si>
  <si>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</si>
  <si>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</si>
  <si>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</si>
  <si>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</si>
  <si>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</si>
  <si>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</si>
  <si>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</si>
  <si>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</si>
  <si>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</si>
  <si>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</si>
  <si>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</si>
  <si>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</si>
  <si>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</si>
  <si>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</si>
  <si>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</si>
  <si>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</si>
  <si>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</si>
  <si>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</si>
  <si>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</si>
  <si>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</si>
  <si>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</si>
  <si>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</si>
  <si>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</si>
  <si>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</si>
  <si>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</si>
  <si>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</si>
  <si>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</si>
  <si>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</si>
  <si>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</si>
  <si>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</si>
  <si>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</si>
  <si>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</si>
  <si>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</si>
  <si>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</si>
  <si>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</si>
  <si>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</si>
  <si>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</si>
  <si>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</si>
  <si>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</si>
  <si>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</si>
  <si>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</si>
  <si>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</si>
  <si>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</si>
  <si>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</si>
  <si>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</si>
  <si>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</si>
  <si>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</si>
  <si>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</si>
  <si>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</si>
  <si>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</si>
  <si>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</si>
  <si>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</si>
  <si>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</si>
  <si>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</si>
  <si>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</si>
  <si>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</si>
  <si>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</si>
  <si>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</si>
  <si>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</si>
  <si>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</si>
  <si>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</si>
  <si>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</si>
  <si>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</si>
  <si>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</si>
  <si>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</si>
  <si>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</si>
  <si>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</si>
  <si>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</si>
  <si>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</si>
  <si>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</si>
  <si>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</si>
  <si>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</si>
  <si>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</si>
  <si>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</si>
  <si>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</si>
  <si>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</si>
  <si>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</si>
  <si>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</si>
  <si>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</si>
  <si>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</si>
  <si>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</si>
  <si>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</si>
  <si>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</si>
  <si>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</si>
  <si>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</si>
  <si>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</si>
  <si>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</si>
  <si>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</si>
  <si>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</si>
  <si>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</si>
  <si>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</si>
  <si>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</si>
  <si>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</si>
  <si>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</si>
  <si>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</si>
  <si>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</si>
  <si>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</si>
  <si>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</si>
  <si>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</si>
  <si>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</si>
  <si>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</si>
  <si>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</si>
  <si>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</si>
  <si>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</si>
  <si>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</si>
  <si>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</si>
  <si>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</si>
  <si>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</si>
  <si>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</si>
  <si>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</si>
  <si>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</si>
  <si>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</si>
  <si>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</si>
  <si>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</si>
  <si>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</si>
  <si>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</si>
  <si>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</si>
  <si>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</si>
  <si>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</si>
  <si>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</si>
  <si>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</si>
  <si>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</si>
  <si>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</si>
  <si>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</si>
  <si>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</si>
  <si>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</si>
  <si>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</si>
  <si>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</si>
  <si>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</si>
  <si>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</si>
  <si>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</si>
  <si>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</si>
  <si>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</si>
  <si>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</si>
  <si>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</si>
  <si>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</si>
  <si>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</si>
  <si>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</si>
  <si>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</si>
  <si>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</si>
  <si>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</si>
  <si>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</si>
  <si>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</si>
  <si>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</si>
  <si>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</si>
  <si>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</si>
  <si>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</si>
  <si>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</si>
  <si>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</si>
  <si>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</si>
  <si>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</si>
  <si>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</si>
  <si>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</si>
  <si>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</si>
  <si>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</si>
  <si>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</si>
  <si>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</si>
  <si>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</si>
  <si>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</si>
  <si>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</si>
  <si>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</si>
  <si>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</si>
  <si>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</si>
  <si>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</si>
  <si>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</si>
  <si>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</si>
  <si>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</si>
  <si>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</si>
  <si>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</si>
  <si>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</si>
  <si>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</si>
  <si>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</si>
  <si>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</si>
  <si>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</si>
  <si>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</si>
  <si>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</si>
  <si>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</si>
  <si>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</si>
  <si>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</si>
  <si>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</si>
  <si>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</si>
  <si>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</si>
  <si>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</si>
  <si>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</si>
  <si>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</si>
  <si>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</si>
  <si>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</si>
  <si>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</si>
  <si>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</si>
  <si>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</si>
  <si>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</si>
  <si>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</si>
  <si>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</si>
  <si>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</si>
  <si>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</si>
  <si>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</si>
  <si>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</si>
  <si>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</si>
  <si>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</si>
  <si>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</si>
  <si>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</si>
  <si>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</si>
  <si>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</si>
  <si>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</si>
  <si>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</si>
  <si>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</si>
  <si>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</si>
  <si>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</si>
  <si>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</si>
  <si>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</si>
  <si>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</si>
  <si>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</si>
  <si>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</si>
  <si>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</si>
  <si>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</si>
  <si>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</si>
  <si>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</si>
  <si>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</si>
  <si>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</si>
  <si>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</si>
  <si>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</si>
  <si>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</si>
  <si>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</si>
  <si>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</si>
  <si>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</si>
  <si>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</si>
  <si>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</si>
  <si>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</si>
  <si>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</si>
  <si>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</si>
  <si>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</si>
  <si>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</si>
  <si>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</si>
  <si>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</si>
  <si>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</si>
  <si>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</si>
  <si>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</si>
  <si>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</si>
  <si>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</si>
  <si>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</si>
  <si>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</si>
  <si>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</si>
  <si>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</si>
  <si>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</si>
  <si>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</si>
  <si>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</si>
  <si>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</si>
  <si>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</si>
  <si>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</si>
  <si>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</si>
  <si>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</si>
  <si>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</si>
  <si>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</si>
  <si>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</si>
  <si>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</si>
  <si>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</si>
  <si>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</si>
  <si>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</si>
  <si>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</si>
  <si>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</si>
  <si>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</si>
  <si>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</si>
  <si>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</si>
  <si>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</si>
  <si>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</si>
  <si>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</si>
  <si>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</si>
  <si>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</si>
  <si>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</si>
  <si>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</si>
  <si>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</si>
  <si>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</si>
  <si>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</si>
  <si>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</si>
  <si>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</si>
  <si>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</si>
  <si>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</si>
  <si>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</si>
  <si>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</si>
  <si>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</si>
  <si>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</si>
  <si>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</si>
  <si>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</si>
  <si>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</si>
  <si>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</si>
  <si>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</si>
  <si>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</si>
  <si>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</si>
  <si>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</si>
  <si>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</si>
  <si>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</si>
  <si>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</si>
  <si>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</si>
  <si>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</si>
  <si>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</si>
  <si>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</si>
  <si>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</si>
  <si>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</si>
  <si>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</si>
  <si>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</si>
  <si>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</si>
  <si>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</si>
  <si>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</si>
  <si>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</si>
  <si>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</si>
  <si>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</si>
  <si>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</si>
  <si>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</si>
  <si>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</si>
  <si>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</si>
  <si>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</si>
  <si>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</si>
  <si>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</si>
  <si>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</si>
  <si>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</si>
  <si>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</si>
  <si>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</si>
  <si>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</si>
  <si>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</si>
  <si>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</si>
  <si>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</si>
  <si>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</si>
  <si>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</si>
  <si>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</si>
  <si>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</si>
  <si>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</si>
  <si>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</si>
  <si>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</si>
  <si>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</si>
  <si>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</si>
  <si>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</si>
  <si>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</si>
  <si>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</si>
  <si>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</si>
  <si>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</si>
  <si>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</si>
  <si>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</si>
  <si>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</si>
  <si>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</si>
  <si>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</si>
  <si>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</si>
  <si>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</si>
  <si>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</si>
  <si>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</si>
  <si>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</si>
  <si>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</si>
  <si>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</si>
  <si>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</si>
  <si>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</si>
  <si>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</si>
  <si>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</si>
  <si>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</si>
  <si>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</si>
  <si>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</si>
  <si>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</si>
  <si>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</si>
  <si>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</si>
  <si>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</si>
  <si>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</si>
  <si>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</si>
  <si>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</si>
  <si>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</si>
  <si>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</si>
  <si>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</si>
  <si>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</si>
  <si>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</si>
  <si>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</si>
  <si>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</si>
  <si>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</si>
  <si>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</si>
  <si>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</si>
  <si>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</si>
  <si>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</si>
  <si>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</si>
  <si>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</si>
  <si>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</si>
  <si>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</si>
  <si>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</si>
  <si>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</si>
  <si>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</si>
  <si>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</si>
  <si>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</si>
  <si>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</si>
  <si>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</si>
  <si>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</si>
  <si>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</si>
  <si>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</si>
  <si>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</si>
  <si>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</si>
  <si>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</si>
  <si>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</si>
  <si>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</si>
  <si>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</si>
  <si>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</si>
  <si>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</si>
  <si>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</si>
  <si>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</si>
  <si>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</si>
  <si>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</si>
  <si>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</si>
  <si>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</si>
  <si>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</si>
  <si>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</si>
  <si>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</si>
  <si>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</si>
  <si>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</si>
  <si>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</si>
  <si>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</si>
  <si>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</si>
  <si>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</si>
  <si>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</si>
  <si>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</si>
  <si>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</si>
  <si>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</si>
  <si>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</si>
  <si>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</si>
  <si>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</si>
  <si>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</si>
  <si>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</si>
  <si>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</si>
  <si>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</si>
  <si>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</si>
  <si>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</si>
  <si>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</si>
  <si>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</si>
  <si>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</si>
  <si>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</si>
  <si>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</si>
  <si>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</si>
  <si>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</si>
  <si>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</si>
  <si>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</si>
  <si>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</si>
  <si>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</si>
  <si>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</si>
  <si>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</si>
  <si>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</si>
  <si>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</si>
  <si>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</si>
  <si>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</si>
  <si>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</si>
  <si>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</si>
  <si>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</si>
  <si>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</si>
  <si>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</si>
  <si>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</si>
  <si>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</si>
  <si>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</si>
  <si>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</si>
  <si>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</si>
  <si>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</si>
  <si>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</si>
  <si>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</si>
  <si>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</si>
  <si>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</si>
  <si>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</si>
  <si>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</si>
  <si>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</si>
  <si>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</si>
  <si>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</si>
  <si>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</si>
  <si>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</si>
  <si>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</si>
  <si>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</si>
  <si>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</si>
  <si>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</si>
  <si>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</si>
  <si>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</si>
  <si>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</si>
  <si>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</si>
  <si>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</si>
  <si>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</si>
  <si>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</si>
  <si>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</si>
  <si>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</si>
  <si>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</si>
  <si>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</si>
  <si>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</si>
  <si>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</si>
  <si>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</si>
  <si>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</si>
  <si>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</si>
  <si>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</si>
  <si>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</si>
  <si>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</si>
  <si>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</si>
  <si>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</si>
  <si>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</si>
  <si>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</si>
  <si>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</si>
  <si>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</si>
  <si>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</si>
  <si>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</si>
  <si>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</si>
  <si>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</si>
  <si>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</si>
  <si>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</si>
  <si>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</si>
  <si>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</si>
  <si>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</si>
  <si>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</si>
  <si>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</si>
  <si>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</si>
  <si>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</si>
  <si>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</si>
  <si>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</si>
  <si>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</si>
  <si>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</si>
  <si>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</si>
  <si>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</si>
  <si>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</si>
  <si>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</si>
  <si>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</si>
  <si>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</si>
  <si>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</si>
  <si>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</si>
  <si>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</si>
  <si>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</si>
  <si>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</si>
  <si>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</si>
  <si>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</si>
  <si>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</si>
  <si>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</si>
  <si>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</si>
  <si>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</si>
  <si>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</si>
  <si>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</si>
  <si>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</si>
  <si>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</si>
  <si>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</si>
  <si>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</si>
  <si>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НЕДВИЖИМИ ИМОТИ СОФИЯ</t>
  </si>
  <si>
    <t>175163724</t>
  </si>
  <si>
    <t>Иван Ярков, Борис Николов</t>
  </si>
  <si>
    <t>Заедно</t>
  </si>
  <si>
    <t>гр. София, ул. Георги С. Раковски 132, вх.А, ет.1, офис 2</t>
  </si>
  <si>
    <t>гр. София, ул. Георги С. Раковски 132, вх.А, ет.1, офис 3</t>
  </si>
  <si>
    <t>028164370</t>
  </si>
  <si>
    <t>nis.adsiz@gmail.com</t>
  </si>
  <si>
    <t>www.nisofia.com</t>
  </si>
  <si>
    <t>www.investor.bg</t>
  </si>
  <si>
    <t>Сателит Х АД - Станислав Арсов</t>
  </si>
  <si>
    <t>Счетоводна фирма</t>
  </si>
  <si>
    <t>01.01.2023 г.</t>
  </si>
  <si>
    <t>30.09.2023 г.</t>
  </si>
  <si>
    <t>12.10.2023 г.</t>
  </si>
  <si>
    <t>1. Кабакум Истейтс ЕООД</t>
  </si>
  <si>
    <t>1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</si>
</sst>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 t="str">
        <f>IF(ISBLANK(_endDate),"",_endDate)</f>
        <v>30.09.2023 г.</v>
      </c>
    </row>
    <row r="2" spans="1:27" ht="15.75">
      <c r="A2" s="686" t="s">
        <v>963</v>
      </c>
      <c r="B2" s="681"/>
      <c r="Z2" s="698">
        <v>2</v>
      </c>
      <c r="AA2" s="699" t="str">
        <f>IF(ISBLANK(_pdeReportingDate),"",_pdeReportingDate)</f>
        <v>12.10.2023 г.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975</v>
      </c>
      <c r="B11" s="578" t="s">
        <v>1003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30.09.2023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70324</v>
      </c>
      <c r="D6" s="674">
        <f aca="true" t="shared" si="0" ref="D6:D15">C6-E6</f>
        <v>0</v>
      </c>
      <c r="E6" s="673">
        <f>'1-Баланс'!G95</f>
        <v>70324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14913</v>
      </c>
      <c r="D7" s="674">
        <f t="shared" si="0"/>
        <v>14263</v>
      </c>
      <c r="E7" s="673">
        <f>'1-Баланс'!G18</f>
        <v>650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73</v>
      </c>
      <c r="D8" s="674">
        <f t="shared" si="0"/>
        <v>0</v>
      </c>
      <c r="E8" s="673">
        <f>ABS('2-Отчет за доходите'!C44)-ABS('2-Отчет за доходите'!G44)</f>
        <v>73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173</v>
      </c>
      <c r="D9" s="674">
        <f t="shared" si="0"/>
        <v>0</v>
      </c>
      <c r="E9" s="673">
        <f>'3-Отчет за паричния поток'!C45</f>
        <v>173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316</v>
      </c>
      <c r="D10" s="674">
        <f t="shared" si="0"/>
        <v>0</v>
      </c>
      <c r="E10" s="673">
        <f>'3-Отчет за паричния поток'!C46</f>
        <v>316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14913</v>
      </c>
      <c r="D11" s="674">
        <f t="shared" si="0"/>
        <v>0</v>
      </c>
      <c r="E11" s="673">
        <f>'4-Отчет за собствения капитал'!L34</f>
        <v>14913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1700</v>
      </c>
      <c r="D12" s="674">
        <f t="shared" si="0"/>
        <v>0</v>
      </c>
      <c r="E12" s="673">
        <f>'Справка 5'!C27+'Справка 5'!C97</f>
        <v>1700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0.04879679144385027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0.004895058003084557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0.0013174279475194456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0.0010380524429782151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1.051300070274069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1.4861592748068382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1.4861592748068382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0.7165541157145464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0.01922491938918294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0.041867233852009404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0.021272965132813834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0.7232542171581272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3.7156172466975117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0.7879386838063819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1092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0.07322470327901831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0.7299465240641712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50.74267399267399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30.09.2023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30.09.2023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30.09.2023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30.09.2023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30.09.2023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30.09.2023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30.09.2023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30.09.2023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30.09.2023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30.09.2023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35732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30.09.2023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30.09.2023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30.09.2023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30.09.2023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30.09.2023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30.09.2023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30.09.2023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30.09.2023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30.09.2023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30.09.2023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1700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30.09.2023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1700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30.09.2023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30.09.2023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30.09.2023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30.09.2023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30.09.2023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30.09.2023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30.09.2023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30.09.2023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30.09.2023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30.09.2023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1700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30.09.2023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30.09.2023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30.09.2023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30.09.2023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8464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30.09.2023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8464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30.09.2023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30.09.2023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30.09.2023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45896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30.09.2023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30.09.2023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30.09.2023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30.09.2023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30.09.2023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30.09.2023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30.09.2023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30.09.2023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30.09.2023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30.09.2023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11310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30.09.2023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30.09.2023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30.09.2023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712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30.09.2023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30.09.2023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628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30.09.2023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12650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30.09.2023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30.09.2023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30.09.2023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30.09.2023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30.09.2023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11462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30.09.2023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30.09.2023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11462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30.09.2023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30.09.2023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315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30.09.2023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30.09.2023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30.09.2023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316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30.09.2023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30.09.2023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24428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30.09.2023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70324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30.09.2023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30.09.2023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30.09.2023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30.09.2023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30.09.2023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30.09.2023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30.09.2023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30.09.2023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30.09.2023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30.09.2023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30.09.2023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30.09.2023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30.09.2023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30.09.2023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844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30.09.2023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13346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30.09.2023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13346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30.09.2023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30.09.2023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30.09.2023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73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30.09.2023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30.09.2023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13419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30.09.2023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14913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30.09.2023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30.09.2023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30.09.2023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16974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30.09.2023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30.09.2023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30.09.2023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22000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30.09.2023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30.09.2023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38974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30.09.2023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30.09.2023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30.09.2023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30.09.2023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30.09.2023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38974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30.09.2023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11770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30.09.2023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3227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30.09.2023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1432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30.09.2023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30.09.2023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30.09.2023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312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30.09.2023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1067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30.09.2023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30.09.2023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30.09.2023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53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30.09.2023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30.09.2023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30.09.2023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16437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30.09.2023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30.09.2023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30.09.2023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30.09.2023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16437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30.09.2023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70324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30.09.2023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30.09.2023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294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30.09.2023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30.09.2023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30.09.2023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30.09.2023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30.09.2023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30.09.2023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64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30.09.2023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30.09.2023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30.09.2023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393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30.09.2023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1019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30.09.2023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30.09.2023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30.09.2023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30.09.2023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1030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30.09.2023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1423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30.09.2023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73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30.09.2023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30.09.2023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30.09.2023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1423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30.09.2023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73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30.09.2023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30.09.2023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30.09.2023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30.09.2023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30.09.2023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73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30.09.2023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30.09.2023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73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30.09.2023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1496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30.09.2023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30.09.2023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30.09.2023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847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30.09.2023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649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30.09.2023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1496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30.09.2023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30.09.2023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30.09.2023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30.09.2023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30.09.2023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30.09.2023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30.09.2023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30.09.2023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30.09.2023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1496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30.09.2023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30.09.2023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30.09.2023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30.09.2023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1496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30.09.2023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30.09.2023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30.09.2023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30.09.2023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30.09.2023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1496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30.09.2023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1041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30.09.2023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-151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30.09.2023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30.09.2023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30.09.2023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-146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30.09.2023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30.09.2023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30.09.2023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30.09.2023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30.09.2023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-253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30.09.2023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457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30.09.2023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30.09.2023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536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30.09.2023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30.09.2023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30.09.2023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30.09.2023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-22485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30.09.2023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30.09.2023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30.09.2023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30.09.2023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2330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30.09.2023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-19619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30.09.2023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30.09.2023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30.09.2023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22000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30.09.2023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-1873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30.09.2023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30.09.2023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-811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30.09.2023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30.09.2023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-11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30.09.2023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19305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30.09.2023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143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30.09.2023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173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30.09.2023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316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30.09.2023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316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30.09.2023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30.09.2023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30.09.2023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30.09.2023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30.09.2023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30.09.2023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30.09.2023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30.09.2023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30.09.2023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30.09.2023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30.09.2023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30.09.2023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30.09.2023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30.09.2023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30.09.2023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30.09.2023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30.09.2023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30.09.2023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30.09.2023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30.09.2023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30.09.2023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30.09.2023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30.09.2023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30.09.2023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30.09.2023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30.09.2023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30.09.2023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30.09.2023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30.09.2023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30.09.2023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30.09.2023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30.09.2023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30.09.2023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30.09.2023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30.09.2023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30.09.2023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30.09.2023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30.09.2023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30.09.2023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30.09.2023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30.09.2023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30.09.2023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30.09.2023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30.09.2023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30.09.2023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30.09.2023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30.09.2023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30.09.2023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30.09.2023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30.09.2023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30.09.2023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30.09.2023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30.09.2023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30.09.2023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30.09.2023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30.09.2023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30.09.2023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30.09.2023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30.09.2023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30.09.2023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30.09.2023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30.09.2023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30.09.2023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30.09.2023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30.09.2023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30.09.2023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30.09.2023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30.09.2023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30.09.2023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30.09.2023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30.09.2023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30.09.2023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30.09.2023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30.09.2023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30.09.2023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30.09.2023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30.09.2023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30.09.2023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30.09.2023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30.09.2023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30.09.2023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30.09.2023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30.09.2023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30.09.2023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30.09.2023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30.09.2023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30.09.2023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30.09.2023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30.09.2023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30.09.2023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30.09.2023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30.09.2023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30.09.2023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30.09.2023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30.09.2023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30.09.2023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30.09.2023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30.09.2023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30.09.2023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30.09.2023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30.09.2023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30.09.2023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30.09.2023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30.09.2023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30.09.2023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30.09.2023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30.09.2023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30.09.2023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30.09.2023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30.09.2023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30.09.2023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30.09.2023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30.09.2023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30.09.2023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30.09.2023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30.09.2023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30.09.2023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30.09.2023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30.09.2023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30.09.2023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30.09.2023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30.09.2023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30.09.2023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30.09.2023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30.09.2023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30.09.2023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30.09.2023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30.09.2023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30.09.2023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30.09.2023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30.09.2023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30.09.2023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30.09.2023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30.09.2023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13346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30.09.2023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30.09.2023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30.09.2023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30.09.2023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13346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30.09.2023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73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30.09.2023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30.09.2023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30.09.2023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30.09.2023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30.09.2023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30.09.2023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30.09.2023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30.09.2023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30.09.2023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30.09.2023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30.09.2023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30.09.2023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30.09.2023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13419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30.09.2023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30.09.2023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30.09.2023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13419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30.09.2023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30.09.2023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30.09.2023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30.09.2023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30.09.2023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30.09.2023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30.09.2023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30.09.2023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30.09.2023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30.09.2023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30.09.2023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30.09.2023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30.09.2023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30.09.2023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30.09.2023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30.09.2023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30.09.2023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30.09.2023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30.09.2023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30.09.2023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30.09.2023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30.09.2023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30.09.2023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30.09.2023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30.09.2023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30.09.2023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30.09.2023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30.09.2023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30.09.2023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30.09.2023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30.09.2023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30.09.2023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30.09.2023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30.09.2023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30.09.2023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30.09.2023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30.09.2023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30.09.2023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30.09.2023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30.09.2023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30.09.2023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30.09.2023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30.09.2023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30.09.2023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30.09.2023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14840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30.09.2023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30.09.2023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30.09.2023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30.09.2023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14840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30.09.2023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73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30.09.2023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30.09.2023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30.09.2023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30.09.2023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30.09.2023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30.09.2023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30.09.2023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30.09.2023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30.09.2023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30.09.2023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30.09.2023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30.09.2023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30.09.2023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14913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30.09.2023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30.09.2023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30.09.2023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14913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30.09.2023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30.09.2023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30.09.2023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30.09.2023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30.09.2023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30.09.2023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30.09.2023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30.09.2023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30.09.2023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30.09.2023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30.09.2023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30.09.2023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30.09.2023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30.09.2023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30.09.2023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30.09.2023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30.09.2023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30.09.2023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30.09.2023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30.09.2023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30.09.2023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30.09.2023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30.09.2023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30.09.2023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30.09.2023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30.09.2023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30.09.2023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30.09.2023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30.09.2023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30.09.2023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30.09.2023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30.09.2023 г.</v>
      </c>
      <c r="D470" s="105" t="s">
        <v>547</v>
      </c>
      <c r="E470" s="496">
        <v>1</v>
      </c>
      <c r="F470" s="105" t="s">
        <v>546</v>
      </c>
      <c r="H470" s="105">
        <f>'Справка 6'!D20</f>
        <v>35732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30.09.2023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30.09.2023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30.09.2023 г.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30.09.2023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30.09.2023 г.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30.09.2023 г.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30.09.2023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30.09.2023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30.09.2023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30.09.2023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30.09.2023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30.09.2023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30.09.2023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30.09.2023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30.09.2023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30.09.2023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30.09.2023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30.09.2023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30.09.2023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30.09.2023 г.</v>
      </c>
      <c r="D490" s="105" t="s">
        <v>583</v>
      </c>
      <c r="E490" s="496">
        <v>1</v>
      </c>
      <c r="F490" s="105" t="s">
        <v>582</v>
      </c>
      <c r="H490" s="105">
        <f>'Справка 6'!D43</f>
        <v>35732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30.09.2023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30.09.2023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30.09.2023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30.09.2023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30.09.2023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30.09.2023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30.09.2023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30.09.2023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30.09.2023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30.09.2023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30.09.2023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30.09.2023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30.09.2023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30.09.2023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30.09.2023 г.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30.09.2023 г.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30.09.2023 г.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30.09.2023 г.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30.09.2023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30.09.2023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30.09.2023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30.09.2023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30.09.2023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30.09.2023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30.09.2023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30.09.2023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30.09.2023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30.09.2023 г.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30.09.2023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30.09.2023 г.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30.09.2023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30.09.2023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30.09.2023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30.09.2023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30.09.2023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30.09.2023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30.09.2023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30.09.2023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30.09.2023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30.09.2023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30.09.2023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30.09.2023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30.09.2023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30.09.2023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30.09.2023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30.09.2023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30.09.2023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30.09.2023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30.09.2023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30.09.2023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30.09.2023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30.09.2023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30.09.2023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30.09.2023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30.09.2023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30.09.2023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30.09.2023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30.09.2023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30.09.2023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30.09.2023 г.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30.09.2023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30.09.2023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30.09.2023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30.09.2023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30.09.2023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30.09.2023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30.09.2023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30.09.2023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30.09.2023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30.09.2023 г.</v>
      </c>
      <c r="D560" s="105" t="s">
        <v>547</v>
      </c>
      <c r="E560" s="496">
        <v>4</v>
      </c>
      <c r="F560" s="105" t="s">
        <v>546</v>
      </c>
      <c r="H560" s="105">
        <f>'Справка 6'!G20</f>
        <v>35732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30.09.2023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30.09.2023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30.09.2023 г.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30.09.2023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30.09.2023 г.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30.09.2023 г.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30.09.2023 г.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30.09.2023 г.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30.09.2023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30.09.2023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30.09.2023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30.09.2023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30.09.2023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30.09.2023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30.09.2023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30.09.2023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30.09.2023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30.09.2023 г.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30.09.2023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30.09.2023 г.</v>
      </c>
      <c r="D580" s="105" t="s">
        <v>583</v>
      </c>
      <c r="E580" s="496">
        <v>4</v>
      </c>
      <c r="F580" s="105" t="s">
        <v>582</v>
      </c>
      <c r="H580" s="105">
        <f>'Справка 6'!G43</f>
        <v>35732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30.09.2023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30.09.2023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30.09.2023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30.09.2023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30.09.2023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30.09.2023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30.09.2023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30.09.2023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30.09.2023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30.09.2023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30.09.2023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30.09.2023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30.09.2023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30.09.2023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30.09.2023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30.09.2023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30.09.2023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30.09.2023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30.09.2023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30.09.2023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30.09.2023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30.09.2023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30.09.2023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30.09.2023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30.09.2023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30.09.2023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30.09.2023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30.09.2023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30.09.2023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30.09.2023 г.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30.09.2023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30.09.2023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30.09.2023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30.09.2023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30.09.2023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30.09.2023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30.09.2023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30.09.2023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30.09.2023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30.09.2023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30.09.2023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30.09.2023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30.09.2023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30.09.2023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30.09.2023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30.09.2023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30.09.2023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30.09.2023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30.09.2023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30.09.2023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30.09.2023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30.09.2023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30.09.2023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30.09.2023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30.09.2023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30.09.2023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30.09.2023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30.09.2023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30.09.2023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30.09.2023 г.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30.09.2023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30.09.2023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30.09.2023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30.09.2023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30.09.2023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30.09.2023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30.09.2023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30.09.2023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30.09.2023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30.09.2023 г.</v>
      </c>
      <c r="D650" s="105" t="s">
        <v>547</v>
      </c>
      <c r="E650" s="496">
        <v>7</v>
      </c>
      <c r="F650" s="105" t="s">
        <v>546</v>
      </c>
      <c r="H650" s="105">
        <f>'Справка 6'!J20</f>
        <v>35732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30.09.2023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30.09.2023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30.09.2023 г.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30.09.2023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30.09.2023 г.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30.09.2023 г.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30.09.2023 г.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30.09.2023 г.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30.09.2023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30.09.2023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30.09.2023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30.09.2023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30.09.2023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30.09.2023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30.09.2023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30.09.2023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30.09.2023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30.09.2023 г.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30.09.2023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30.09.2023 г.</v>
      </c>
      <c r="D670" s="105" t="s">
        <v>583</v>
      </c>
      <c r="E670" s="496">
        <v>7</v>
      </c>
      <c r="F670" s="105" t="s">
        <v>582</v>
      </c>
      <c r="H670" s="105">
        <f>'Справка 6'!J43</f>
        <v>35732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30.09.2023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30.09.2023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30.09.2023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30.09.2023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30.09.2023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30.09.2023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30.09.2023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30.09.2023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30.09.2023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30.09.2023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30.09.2023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30.09.2023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30.09.2023 г.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30.09.2023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30.09.2023 г.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30.09.2023 г.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30.09.2023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30.09.2023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30.09.2023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30.09.2023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30.09.2023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30.09.2023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30.09.2023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30.09.2023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30.09.2023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30.09.2023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30.09.2023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30.09.2023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30.09.2023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30.09.2023 г.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30.09.2023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30.09.2023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30.09.2023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30.09.2023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30.09.2023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30.09.2023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30.09.2023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30.09.2023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30.09.2023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30.09.2023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30.09.2023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30.09.2023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30.09.2023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30.09.2023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30.09.2023 г.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30.09.2023 г.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30.09.2023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30.09.2023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30.09.2023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30.09.2023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30.09.2023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30.09.2023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30.09.2023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30.09.2023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30.09.2023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30.09.2023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30.09.2023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30.09.2023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30.09.2023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30.09.2023 г.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30.09.2023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30.09.2023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30.09.2023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30.09.2023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30.09.2023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30.09.2023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30.09.2023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30.09.2023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30.09.2023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30.09.2023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30.09.2023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30.09.2023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30.09.2023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30.09.2023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30.09.2023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30.09.2023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30.09.2023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30.09.2023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30.09.2023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30.09.2023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30.09.2023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30.09.2023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30.09.2023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30.09.2023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30.09.2023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30.09.2023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30.09.2023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30.09.2023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30.09.2023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30.09.2023 г.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30.09.2023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30.09.2023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30.09.2023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30.09.2023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30.09.2023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30.09.2023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30.09.2023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30.09.2023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30.09.2023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30.09.2023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30.09.2023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30.09.2023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30.09.2023 г.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30.09.2023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30.09.2023 г.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30.09.2023 г.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30.09.2023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30.09.2023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30.09.2023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30.09.2023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30.09.2023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30.09.2023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30.09.2023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30.09.2023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30.09.2023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30.09.2023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30.09.2023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30.09.2023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30.09.2023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30.09.2023 г.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30.09.2023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30.09.2023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30.09.2023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30.09.2023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30.09.2023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30.09.2023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30.09.2023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30.09.2023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30.09.2023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30.09.2023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30.09.2023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30.09.2023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30.09.2023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30.09.2023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30.09.2023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30.09.2023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30.09.2023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30.09.2023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30.09.2023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30.09.2023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30.09.2023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30.09.2023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30.09.2023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30.09.2023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30.09.2023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30.09.2023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30.09.2023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30.09.2023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30.09.2023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30.09.2023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30.09.2023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30.09.2023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30.09.2023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30.09.2023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30.09.2023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30.09.2023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30.09.2023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30.09.2023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30.09.2023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30.09.2023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30.09.2023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30.09.2023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30.09.2023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30.09.2023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30.09.2023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30.09.2023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30.09.2023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30.09.2023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30.09.2023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30.09.2023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30.09.2023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30.09.2023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30.09.2023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30.09.2023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30.09.2023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30.09.2023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30.09.2023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30.09.2023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30.09.2023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30.09.2023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30.09.2023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30.09.2023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30.09.2023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30.09.2023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30.09.2023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30.09.2023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30.09.2023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30.09.2023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30.09.2023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30.09.2023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30.09.2023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30.09.2023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30.09.2023 г.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30.09.2023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30.09.2023 г.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30.09.2023 г.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30.09.2023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30.09.2023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30.09.2023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30.09.2023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30.09.2023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30.09.2023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30.09.2023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30.09.2023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30.09.2023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30.09.2023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30.09.2023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30.09.2023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30.09.2023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30.09.2023 г.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30.09.2023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30.09.2023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30.09.2023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30.09.2023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30.09.2023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30.09.2023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30.09.2023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30.09.2023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30.09.2023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30.09.2023 г.</v>
      </c>
      <c r="D890" s="105" t="s">
        <v>547</v>
      </c>
      <c r="E890" s="496">
        <v>15</v>
      </c>
      <c r="F890" s="105" t="s">
        <v>546</v>
      </c>
      <c r="H890" s="105">
        <f>'Справка 6'!R20</f>
        <v>35732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30.09.2023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30.09.2023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30.09.2023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30.09.2023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30.09.2023 г.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30.09.2023 г.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30.09.2023 г.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30.09.2023 г.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30.09.2023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30.09.2023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30.09.2023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30.09.2023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30.09.2023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30.09.2023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30.09.2023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30.09.2023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30.09.2023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30.09.2023 г.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30.09.2023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30.09.2023 г.</v>
      </c>
      <c r="D910" s="105" t="s">
        <v>583</v>
      </c>
      <c r="E910" s="496">
        <v>15</v>
      </c>
      <c r="F910" s="105" t="s">
        <v>582</v>
      </c>
      <c r="H910" s="105">
        <f>'Справка 6'!R43</f>
        <v>35732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30.09.2023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30.09.2023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30.09.2023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30.09.2023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30.09.2023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30.09.2023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30.09.2023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8464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30.09.2023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30.09.2023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8464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30.09.2023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8464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30.09.2023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30.09.2023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30.09.2023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30.09.2023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30.09.2023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30.09.2023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30.09.2023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11310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30.09.2023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30.09.2023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30.09.2023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30.09.2023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712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30.09.2023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30.09.2023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712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30.09.2023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30.09.2023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30.09.2023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628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30.09.2023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30.09.2023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30.09.2023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30.09.2023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628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30.09.2023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12650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30.09.2023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21114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30.09.2023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30.09.2023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30.09.2023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30.09.2023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30.09.2023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30.09.2023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30.09.2023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30.09.2023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30.09.2023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30.09.2023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30.09.2023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30.09.2023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30.09.2023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30.09.2023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30.09.2023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30.09.2023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30.09.2023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11310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30.09.2023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30.09.2023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30.09.2023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30.09.2023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712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30.09.2023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30.09.2023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712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30.09.2023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30.09.2023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30.09.2023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628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30.09.2023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30.09.2023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30.09.2023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30.09.2023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628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30.09.2023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12650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30.09.2023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12650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30.09.2023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30.09.2023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30.09.2023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30.09.2023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30.09.2023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30.09.2023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30.09.2023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8464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30.09.2023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30.09.2023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8464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30.09.2023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8464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30.09.2023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30.09.2023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30.09.2023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30.09.2023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30.09.2023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30.09.2023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30.09.2023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30.09.2023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30.09.2023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30.09.2023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30.09.2023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30.09.2023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30.09.2023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30.09.2023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30.09.2023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30.09.2023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30.09.2023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30.09.2023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30.09.2023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30.09.2023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30.09.2023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30.09.2023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8464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30.09.2023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30.09.2023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30.09.2023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30.09.2023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30.09.2023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16974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30.09.2023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16974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30.09.2023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30.09.2023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30.09.2023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30.09.2023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30.09.2023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30.09.2023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22000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30.09.2023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30.09.2023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30.09.2023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38974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30.09.2023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30.09.2023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30.09.2023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30.09.2023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30.09.2023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30.09.2023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11770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30.09.2023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11770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30.09.2023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30.09.2023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30.09.2023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30.09.2023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3227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30.09.2023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30.09.2023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3227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30.09.2023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30.09.2023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30.09.2023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1432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30.09.2023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30.09.2023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312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30.09.2023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1067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30.09.2023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30.09.2023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53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30.09.2023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30.09.2023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30.09.2023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53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30.09.2023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30.09.2023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30.09.2023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16437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30.09.2023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55411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30.09.2023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30.09.2023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30.09.2023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30.09.2023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30.09.2023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30.09.2023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30.09.2023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30.09.2023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30.09.2023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30.09.2023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30.09.2023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30.09.2023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30.09.2023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30.09.2023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30.09.2023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30.09.2023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30.09.2023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30.09.2023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30.09.2023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30.09.2023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30.09.2023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11770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30.09.2023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11770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30.09.2023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30.09.2023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30.09.2023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30.09.2023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3227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30.09.2023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30.09.2023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3227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30.09.2023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30.09.2023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30.09.2023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1432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30.09.2023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30.09.2023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312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30.09.2023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1067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30.09.2023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30.09.2023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53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30.09.2023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30.09.2023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30.09.2023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53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30.09.2023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30.09.2023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30.09.2023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16437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30.09.2023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16437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30.09.2023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30.09.2023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30.09.2023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30.09.2023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30.09.2023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16974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30.09.2023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16974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30.09.2023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30.09.2023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30.09.2023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30.09.2023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30.09.2023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30.09.2023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22000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30.09.2023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30.09.2023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30.09.2023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38974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30.09.2023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30.09.2023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30.09.2023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30.09.2023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30.09.2023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30.09.2023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30.09.2023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30.09.2023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30.09.2023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30.09.2023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30.09.2023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30.09.2023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30.09.2023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30.09.2023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30.09.2023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30.09.2023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30.09.2023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30.09.2023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30.09.2023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30.09.2023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30.09.2023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30.09.2023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30.09.2023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30.09.2023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30.09.2023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30.09.2023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30.09.2023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30.09.2023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38974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30.09.2023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30.09.2023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30.09.2023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30.09.2023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30.09.2023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30.09.2023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30.09.2023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30.09.2023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30.09.2023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30.09.2023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30.09.2023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30.09.2023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30.09.2023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30.09.2023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30.09.2023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30.09.2023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30.09.2023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30.09.2023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30.09.2023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30.09.2023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30.09.2023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30.09.2023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30.09.2023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30.09.2023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30.09.2023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30.09.2023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30.09.2023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30.09.2023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30.09.2023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30.09.2023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30.09.2023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30.09.2023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30.09.2023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30.09.2023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30.09.2023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30.09.2023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30.09.2023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30.09.2023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30.09.2023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30.09.2023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30.09.2023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30.09.2023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30.09.2023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30.09.2023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30.09.2023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30.09.2023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30.09.2023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30.09.2023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30.09.2023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30.09.2023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30.09.2023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30.09.2023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30.09.2023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30.09.2023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30.09.2023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30.09.2023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30.09.2023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30.09.2023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30.09.2023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30.09.2023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30.09.2023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30.09.2023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30.09.2023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30.09.2023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30500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30.09.2023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30500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30.09.2023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30.09.2023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30.09.2023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30.09.2023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30.09.2023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30.09.2023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30.09.2023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30.09.2023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30.09.2023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30.09.2023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30.09.2023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30.09.2023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30.09.2023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30.09.2023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30.09.2023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30.09.2023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30.09.2023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30.09.2023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30.09.2023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30.09.2023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30.09.2023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30.09.2023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30.09.2023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30.09.2023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30.09.2023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30.09.2023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30.09.2023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30.09.2023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30.09.2023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30.09.2023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30.09.2023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30.09.2023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30.09.2023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30.09.2023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30.09.2023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30.09.2023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30.09.2023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30.09.2023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30.09.2023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30.09.2023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30.09.2023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1700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30.09.2023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1700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30.09.2023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30.09.2023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30.09.2023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30.09.2023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30.09.2023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30.09.2023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30.09.2023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30.09.2023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30.09.2023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30.09.2023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30.09.2023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30.09.2023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30.09.2023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30.09.2023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30.09.2023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30.09.2023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30.09.2023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30.09.2023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30.09.2023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30.09.2023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30.09.2023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30.09.2023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30.09.2023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30.09.2023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30.09.2023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30.09.2023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30.09.2023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30.09.2023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30.09.2023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30.09.2023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30.09.2023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30.09.2023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30.09.2023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30.09.2023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30.09.2023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30.09.2023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30.09.2023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30.09.2023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30.09.2023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30.09.2023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30.09.2023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1700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30.09.2023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1700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30.09.2023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30.09.2023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30.09.2023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30.09.2023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30.09.2023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30.09.2023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30.09.2023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30.09.2023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30.09.2023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1700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30.09.2023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30.09.2023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30.09.2023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30.09.2023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1700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30.09.2023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30.09.2023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30.09.2023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30.09.2023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30.09.2023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30.09.2023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30.09.2023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30.09.2023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30.09.2023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30.09.2023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30.09.2023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30.09.2023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30.09.2023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30.09.2023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30.09.2023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30.09.2023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30.09.2023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30.09.2023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30.09.2023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30.09.2023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30.09.2023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30.09.2023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30.09.2023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30.09.2023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30.09.2023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30.09.2023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1700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30.09.2023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30.09.2023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30.09.2023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30.09.2023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1700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30.09.2023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30.09.2023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30.09.2023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30.09.2023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30.09.2023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6">
      <selection activeCell="C51" activeCellId="2" sqref="C76 C92 C5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35732</v>
      </c>
      <c r="D21" s="476">
        <v>35732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844</v>
      </c>
      <c r="H26" s="598">
        <f>H20+H21+H22</f>
        <v>844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13346</v>
      </c>
      <c r="H28" s="596">
        <f>SUM(H29:H31)</f>
        <v>12500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13346</v>
      </c>
      <c r="H29" s="197">
        <v>12500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73</v>
      </c>
      <c r="H32" s="197">
        <v>846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13419</v>
      </c>
      <c r="H34" s="598">
        <f>H28+H32+H33</f>
        <v>13346</v>
      </c>
    </row>
    <row r="35" spans="1:8" ht="15.75">
      <c r="A35" s="89" t="s">
        <v>106</v>
      </c>
      <c r="B35" s="94" t="s">
        <v>107</v>
      </c>
      <c r="C35" s="595">
        <f>SUM(C36:C39)</f>
        <v>1700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1700</v>
      </c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14913</v>
      </c>
      <c r="H37" s="600">
        <f>H26+H18+H34</f>
        <v>14840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16974</v>
      </c>
      <c r="H45" s="197">
        <v>18269</v>
      </c>
    </row>
    <row r="46" spans="1:13" ht="15.75">
      <c r="A46" s="473" t="s">
        <v>137</v>
      </c>
      <c r="B46" s="96" t="s">
        <v>138</v>
      </c>
      <c r="C46" s="597">
        <f>C35+C40+C45</f>
        <v>1700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f>22000</f>
        <v>22000</v>
      </c>
      <c r="H48" s="197">
        <v>1956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38974</v>
      </c>
      <c r="H50" s="596">
        <f>SUM(H44:H49)</f>
        <v>20225</v>
      </c>
    </row>
    <row r="51" spans="1:8" ht="15.75">
      <c r="A51" s="89" t="s">
        <v>79</v>
      </c>
      <c r="B51" s="91" t="s">
        <v>155</v>
      </c>
      <c r="C51" s="197">
        <v>8464</v>
      </c>
      <c r="D51" s="196">
        <v>903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8464</v>
      </c>
      <c r="D52" s="598">
        <f>SUM(D48:D51)</f>
        <v>903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45896</v>
      </c>
      <c r="D56" s="602">
        <f>D20+D21+D22+D28+D33+D46+D52+D54+D55</f>
        <v>36635</v>
      </c>
      <c r="E56" s="100" t="s">
        <v>850</v>
      </c>
      <c r="F56" s="99" t="s">
        <v>172</v>
      </c>
      <c r="G56" s="599">
        <f>G50+G52+G53+G54+G55</f>
        <v>38974</v>
      </c>
      <c r="H56" s="600">
        <f>H50+H52+H53+H54+H55</f>
        <v>20225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11770</v>
      </c>
      <c r="H59" s="197">
        <v>11385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2934+293</f>
        <v>3227</v>
      </c>
      <c r="H60" s="197">
        <f>1956+60</f>
        <v>2016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1432</v>
      </c>
      <c r="H61" s="596">
        <f>SUM(H62:H68)</f>
        <v>927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292+20</f>
        <v>312</v>
      </c>
      <c r="H64" s="197">
        <v>244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1067</v>
      </c>
      <c r="H65" s="197">
        <v>531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53</v>
      </c>
      <c r="H68" s="197">
        <f>24+128</f>
        <v>152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8</v>
      </c>
      <c r="H69" s="197">
        <f>8+9</f>
        <v>17</v>
      </c>
    </row>
    <row r="70" spans="1:8" ht="15.75">
      <c r="A70" s="89" t="s">
        <v>214</v>
      </c>
      <c r="B70" s="91" t="s">
        <v>215</v>
      </c>
      <c r="C70" s="197">
        <v>11310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16437</v>
      </c>
      <c r="H71" s="598">
        <f>H59+H60+H61+H69+H70</f>
        <v>14345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712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3+625</f>
        <v>628</v>
      </c>
      <c r="D75" s="197">
        <f>3+1140-3</f>
        <v>1140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12650</v>
      </c>
      <c r="D76" s="598">
        <f>SUM(D68:D75)</f>
        <v>1140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16437</v>
      </c>
      <c r="H79" s="600">
        <f>H71+H73+H75+H77</f>
        <v>14345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11462</v>
      </c>
      <c r="D83" s="197">
        <v>11462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11462</v>
      </c>
      <c r="D85" s="598">
        <f>D84+D83+D79</f>
        <v>11462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315</v>
      </c>
      <c r="D89" s="197">
        <v>172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316</v>
      </c>
      <c r="D92" s="598">
        <f>SUM(D88:D91)</f>
        <v>173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24428</v>
      </c>
      <c r="D94" s="602">
        <f>D65+D76+D85+D92+D93</f>
        <v>12775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70324</v>
      </c>
      <c r="D95" s="604">
        <f>D94+D56</f>
        <v>49410</v>
      </c>
      <c r="E95" s="229" t="s">
        <v>941</v>
      </c>
      <c r="F95" s="489" t="s">
        <v>268</v>
      </c>
      <c r="G95" s="603">
        <f>G37+G40+G56+G79</f>
        <v>70324</v>
      </c>
      <c r="H95" s="604">
        <f>H37+H40+H56+H79</f>
        <v>49410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6" t="str">
        <f>pdeReportingDate</f>
        <v>12.10.2023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977</v>
      </c>
      <c r="C103" s="705"/>
      <c r="D103" s="705"/>
      <c r="E103" s="705"/>
      <c r="M103" s="98"/>
    </row>
    <row r="104" spans="1:5" ht="21.75" customHeight="1">
      <c r="A104" s="695"/>
      <c r="B104" s="705" t="s">
        <v>977</v>
      </c>
      <c r="C104" s="705"/>
      <c r="D104" s="705"/>
      <c r="E104" s="705"/>
    </row>
    <row r="105" spans="1:13" ht="21.75" customHeight="1">
      <c r="A105" s="695"/>
      <c r="B105" s="705" t="s">
        <v>977</v>
      </c>
      <c r="C105" s="705"/>
      <c r="D105" s="705"/>
      <c r="E105" s="705"/>
      <c r="M105" s="98"/>
    </row>
    <row r="106" spans="1:5" ht="21.75" customHeight="1">
      <c r="A106" s="695"/>
      <c r="B106" s="705" t="s">
        <v>977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294</v>
      </c>
      <c r="D13" s="316">
        <v>198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847</v>
      </c>
      <c r="H14" s="316">
        <v>824</v>
      </c>
    </row>
    <row r="15" spans="1:8" ht="15.75">
      <c r="A15" s="194" t="s">
        <v>287</v>
      </c>
      <c r="B15" s="190" t="s">
        <v>288</v>
      </c>
      <c r="C15" s="316">
        <v>31</v>
      </c>
      <c r="D15" s="316">
        <v>51</v>
      </c>
      <c r="E15" s="245" t="s">
        <v>79</v>
      </c>
      <c r="F15" s="240" t="s">
        <v>289</v>
      </c>
      <c r="G15" s="316">
        <v>649</v>
      </c>
      <c r="H15" s="316">
        <f>212+21</f>
        <v>233</v>
      </c>
    </row>
    <row r="16" spans="1:8" ht="15.75">
      <c r="A16" s="194" t="s">
        <v>290</v>
      </c>
      <c r="B16" s="190" t="s">
        <v>291</v>
      </c>
      <c r="C16" s="316">
        <v>4</v>
      </c>
      <c r="D16" s="316">
        <v>4</v>
      </c>
      <c r="E16" s="236" t="s">
        <v>52</v>
      </c>
      <c r="F16" s="264" t="s">
        <v>292</v>
      </c>
      <c r="G16" s="628">
        <f>SUM(G12:G15)</f>
        <v>1496</v>
      </c>
      <c r="H16" s="629">
        <f>SUM(H12:H15)</f>
        <v>1057</v>
      </c>
    </row>
    <row r="17" spans="1:8" ht="31.5">
      <c r="A17" s="194" t="s">
        <v>293</v>
      </c>
      <c r="B17" s="190" t="s">
        <v>294</v>
      </c>
      <c r="C17" s="316"/>
      <c r="D17" s="316">
        <v>200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58+6</f>
        <v>64</v>
      </c>
      <c r="D19" s="316">
        <f>88+7</f>
        <v>95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393</v>
      </c>
      <c r="D22" s="629">
        <f>SUM(D12:D18)+D19</f>
        <v>548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1019</v>
      </c>
      <c r="D25" s="316">
        <v>675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>
        <v>1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11</v>
      </c>
      <c r="D28" s="316">
        <v>42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1030</v>
      </c>
      <c r="D29" s="629">
        <f>SUM(D25:D28)</f>
        <v>718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1423</v>
      </c>
      <c r="D31" s="635">
        <f>D29+D22</f>
        <v>1266</v>
      </c>
      <c r="E31" s="251" t="s">
        <v>824</v>
      </c>
      <c r="F31" s="266" t="s">
        <v>331</v>
      </c>
      <c r="G31" s="253">
        <f>G16+G18+G27</f>
        <v>1496</v>
      </c>
      <c r="H31" s="254">
        <f>H16+H18+H27</f>
        <v>1057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73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209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1423</v>
      </c>
      <c r="D36" s="637">
        <f>D31-D34+D35</f>
        <v>1266</v>
      </c>
      <c r="E36" s="262" t="s">
        <v>346</v>
      </c>
      <c r="F36" s="256" t="s">
        <v>347</v>
      </c>
      <c r="G36" s="267">
        <f>G35-G34+G31</f>
        <v>1496</v>
      </c>
      <c r="H36" s="268">
        <f>H35-H34+H31</f>
        <v>1057</v>
      </c>
    </row>
    <row r="37" spans="1:8" ht="15.75">
      <c r="A37" s="261" t="s">
        <v>348</v>
      </c>
      <c r="B37" s="231" t="s">
        <v>349</v>
      </c>
      <c r="C37" s="634">
        <f>IF((G36-C36)&gt;0,G36-C36,0)</f>
        <v>73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209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209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209</v>
      </c>
    </row>
    <row r="45" spans="1:8" ht="16.5" thickBot="1">
      <c r="A45" s="270" t="s">
        <v>371</v>
      </c>
      <c r="B45" s="271" t="s">
        <v>372</v>
      </c>
      <c r="C45" s="630">
        <f>C36+C38+C42</f>
        <v>1496</v>
      </c>
      <c r="D45" s="631">
        <f>D36+D38+D42</f>
        <v>1266</v>
      </c>
      <c r="E45" s="270" t="s">
        <v>373</v>
      </c>
      <c r="F45" s="272" t="s">
        <v>374</v>
      </c>
      <c r="G45" s="630">
        <f>G42+G36</f>
        <v>1496</v>
      </c>
      <c r="H45" s="631">
        <f>H42+H36</f>
        <v>1266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6" t="str">
        <f>pdeReportingDate</f>
        <v>12.10.2023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977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977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977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977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30.09.2023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1041</v>
      </c>
      <c r="D11" s="197">
        <v>1012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-151</v>
      </c>
      <c r="D12" s="197">
        <v>-178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-34</v>
      </c>
      <c r="D14" s="197">
        <v>-55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-146</v>
      </c>
      <c r="D15" s="197">
        <v>-4374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-253</f>
        <v>-253</v>
      </c>
      <c r="D20" s="197">
        <v>-352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457</v>
      </c>
      <c r="D21" s="659">
        <f>SUM(D11:D20)</f>
        <v>-3948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-7451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536</v>
      </c>
      <c r="D24" s="197">
        <v>8929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f>-4460-18025</f>
        <v>-22485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1140+1190</f>
        <v>2330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-19619</v>
      </c>
      <c r="D33" s="659">
        <f>SUM(D23:D32)</f>
        <v>1478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22000</f>
        <v>22000</v>
      </c>
      <c r="D37" s="197">
        <v>5611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-1873</v>
      </c>
      <c r="D38" s="197">
        <v>-6658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-811</v>
      </c>
      <c r="D40" s="197">
        <v>-658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-11</v>
      </c>
      <c r="D42" s="197">
        <v>-41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19305</v>
      </c>
      <c r="D43" s="661">
        <f>SUM(D35:D42)</f>
        <v>-1746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143</v>
      </c>
      <c r="D44" s="307">
        <f>D43+D33+D21</f>
        <v>-4216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173</v>
      </c>
      <c r="D45" s="309">
        <v>4305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316</v>
      </c>
      <c r="D46" s="311">
        <f>D45+D44</f>
        <v>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316</v>
      </c>
      <c r="D47" s="298">
        <v>89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6" t="str">
        <f>pdeReportingDate</f>
        <v>12.10.2023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977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977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977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977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5" sqref="E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30.09.2023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13346</v>
      </c>
      <c r="J13" s="584">
        <f>'1-Баланс'!H30+'1-Баланс'!H33</f>
        <v>0</v>
      </c>
      <c r="K13" s="585"/>
      <c r="L13" s="584">
        <f>SUM(C13:K13)</f>
        <v>14840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13346</v>
      </c>
      <c r="J17" s="653">
        <f t="shared" si="2"/>
        <v>0</v>
      </c>
      <c r="K17" s="653">
        <f t="shared" si="2"/>
        <v>0</v>
      </c>
      <c r="L17" s="584">
        <f t="shared" si="1"/>
        <v>14840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73</v>
      </c>
      <c r="J18" s="584">
        <f>+'1-Баланс'!G33</f>
        <v>0</v>
      </c>
      <c r="K18" s="585"/>
      <c r="L18" s="584">
        <f t="shared" si="1"/>
        <v>73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13419</v>
      </c>
      <c r="J31" s="653">
        <f t="shared" si="6"/>
        <v>0</v>
      </c>
      <c r="K31" s="653">
        <f t="shared" si="6"/>
        <v>0</v>
      </c>
      <c r="L31" s="584">
        <f t="shared" si="1"/>
        <v>14913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13419</v>
      </c>
      <c r="J34" s="587">
        <f t="shared" si="7"/>
        <v>0</v>
      </c>
      <c r="K34" s="587">
        <f t="shared" si="7"/>
        <v>0</v>
      </c>
      <c r="L34" s="651">
        <f t="shared" si="1"/>
        <v>14913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6" t="str">
        <f>pdeReportingDate</f>
        <v>12.10.2023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977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977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977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977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30.09.2023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1004</v>
      </c>
      <c r="B12" s="679" t="s">
        <v>1005</v>
      </c>
      <c r="C12" s="92">
        <v>1700</v>
      </c>
      <c r="D12" s="92">
        <v>100</v>
      </c>
      <c r="E12" s="92"/>
      <c r="F12" s="469">
        <f>C12-E12</f>
        <v>1700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1700</v>
      </c>
      <c r="D27" s="472"/>
      <c r="E27" s="472">
        <f>SUM(E12:E26)</f>
        <v>0</v>
      </c>
      <c r="F27" s="472">
        <f>SUM(F12:F26)</f>
        <v>1700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1700</v>
      </c>
      <c r="D79" s="472"/>
      <c r="E79" s="472">
        <f>E78+E61+E44+E27</f>
        <v>0</v>
      </c>
      <c r="F79" s="472">
        <f>F78+F61+F44+F27</f>
        <v>1700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6" t="str">
        <f>pdeReportingDate</f>
        <v>12.10.2023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977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977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977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977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35732</v>
      </c>
      <c r="E20" s="328"/>
      <c r="F20" s="328"/>
      <c r="G20" s="329">
        <f t="shared" si="2"/>
        <v>35732</v>
      </c>
      <c r="H20" s="328"/>
      <c r="I20" s="328"/>
      <c r="J20" s="329">
        <f t="shared" si="3"/>
        <v>35732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35732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35732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35732</v>
      </c>
      <c r="H43" s="349">
        <f t="shared" si="11"/>
        <v>0</v>
      </c>
      <c r="I43" s="349">
        <f t="shared" si="11"/>
        <v>0</v>
      </c>
      <c r="J43" s="349">
        <f t="shared" si="11"/>
        <v>35732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35732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6" t="str">
        <f>pdeReportingDate</f>
        <v>12.10.2023 г.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7" t="str">
        <f>authorName</f>
        <v>Сателит Х АД - Станислав Арсов</v>
      </c>
      <c r="D48" s="707"/>
      <c r="E48" s="707"/>
      <c r="F48" s="707"/>
      <c r="G48" s="707"/>
      <c r="H48" s="707"/>
      <c r="I48" s="707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5"/>
      <c r="C51" s="705" t="s">
        <v>977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977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977</v>
      </c>
      <c r="D53" s="705"/>
      <c r="E53" s="705"/>
      <c r="F53" s="705"/>
      <c r="G53" s="574"/>
      <c r="H53" s="45"/>
      <c r="I53" s="42"/>
    </row>
    <row r="54" spans="2:9" ht="15.75">
      <c r="B54" s="695"/>
      <c r="C54" s="705" t="s">
        <v>977</v>
      </c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32" sqref="D3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8464</v>
      </c>
      <c r="D18" s="362">
        <f>+D19+D20</f>
        <v>0</v>
      </c>
      <c r="E18" s="369">
        <f t="shared" si="0"/>
        <v>8464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8464</v>
      </c>
      <c r="D20" s="368"/>
      <c r="E20" s="369">
        <f t="shared" si="0"/>
        <v>8464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8464</v>
      </c>
      <c r="D21" s="440">
        <f>D13+D17+D18</f>
        <v>0</v>
      </c>
      <c r="E21" s="441">
        <f>E13+E17+E18</f>
        <v>8464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11310</v>
      </c>
      <c r="D31" s="368">
        <v>11310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712</v>
      </c>
      <c r="D35" s="362">
        <f>SUM(D36:D39)</f>
        <v>712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712</v>
      </c>
      <c r="D37" s="368">
        <v>712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628</v>
      </c>
      <c r="D40" s="362">
        <f>SUM(D41:D44)</f>
        <v>628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628</v>
      </c>
      <c r="D44" s="368">
        <v>628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12650</v>
      </c>
      <c r="D45" s="438">
        <f>D26+D30+D31+D33+D32+D34+D35+D40</f>
        <v>12650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21114</v>
      </c>
      <c r="D46" s="444">
        <f>D45+D23+D21+D11</f>
        <v>12650</v>
      </c>
      <c r="E46" s="445">
        <f>E45+E23+E21+E11</f>
        <v>8464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16974</v>
      </c>
      <c r="D58" s="138">
        <f>D59+D61</f>
        <v>0</v>
      </c>
      <c r="E58" s="136">
        <f t="shared" si="1"/>
        <v>16974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16974</v>
      </c>
      <c r="D59" s="197"/>
      <c r="E59" s="136">
        <f t="shared" si="1"/>
        <v>16974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22000</v>
      </c>
      <c r="D65" s="197"/>
      <c r="E65" s="136">
        <f t="shared" si="1"/>
        <v>22000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38974</v>
      </c>
      <c r="D68" s="435">
        <f>D54+D58+D63+D64+D65+D66</f>
        <v>0</v>
      </c>
      <c r="E68" s="436">
        <f t="shared" si="1"/>
        <v>38974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11770</v>
      </c>
      <c r="D77" s="138">
        <f>D78+D80</f>
        <v>11770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11770</v>
      </c>
      <c r="D78" s="197">
        <v>11770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3227</v>
      </c>
      <c r="D82" s="138">
        <f>SUM(D83:D86)</f>
        <v>3227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3227</v>
      </c>
      <c r="D84" s="197">
        <v>3227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1432</v>
      </c>
      <c r="D87" s="134">
        <f>SUM(D88:D92)+D96</f>
        <v>1432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312</v>
      </c>
      <c r="D89" s="197">
        <v>312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1067</v>
      </c>
      <c r="D90" s="197">
        <v>1067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53</v>
      </c>
      <c r="D92" s="138">
        <f>SUM(D93:D95)</f>
        <v>53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53</v>
      </c>
      <c r="D95" s="197">
        <v>53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</v>
      </c>
      <c r="D97" s="197">
        <v>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16437</v>
      </c>
      <c r="D98" s="433">
        <f>D87+D82+D77+D73+D97</f>
        <v>16437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55411</v>
      </c>
      <c r="D99" s="427">
        <f>D98+D70+D68</f>
        <v>16437</v>
      </c>
      <c r="E99" s="427">
        <f>E98+E70+E68</f>
        <v>38974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6" t="str">
        <f>pdeReportingDate</f>
        <v>12.10.2023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977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977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977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977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8" sqref="F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30500</v>
      </c>
      <c r="D17" s="449"/>
      <c r="E17" s="449"/>
      <c r="F17" s="449">
        <v>1700</v>
      </c>
      <c r="G17" s="449"/>
      <c r="H17" s="449"/>
      <c r="I17" s="450">
        <f t="shared" si="0"/>
        <v>1700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30500</v>
      </c>
      <c r="D18" s="456">
        <f t="shared" si="1"/>
        <v>0</v>
      </c>
      <c r="E18" s="456">
        <f t="shared" si="1"/>
        <v>0</v>
      </c>
      <c r="F18" s="456">
        <f t="shared" si="1"/>
        <v>1700</v>
      </c>
      <c r="G18" s="456">
        <f t="shared" si="1"/>
        <v>0</v>
      </c>
      <c r="H18" s="456">
        <f t="shared" si="1"/>
        <v>0</v>
      </c>
      <c r="I18" s="457">
        <f t="shared" si="0"/>
        <v>1700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6" t="str">
        <f>pdeReportingDate</f>
        <v>12.10.2023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977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977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977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977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2021-12-10T13:26:48Z</cp:lastPrinted>
  <dcterms:created xsi:type="dcterms:W3CDTF">2006-09-16T00:00:00Z</dcterms:created>
  <dcterms:modified xsi:type="dcterms:W3CDTF">2023-10-30T11:32:46Z</dcterms:modified>
  <cp:category/>
  <cp:version/>
  <cp:contentType/>
  <cp:contentStatus/>
</cp:coreProperties>
</file>